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COVID19 plan\Payroll Payment Protection Loan\Forgiveness\"/>
    </mc:Choice>
  </mc:AlternateContent>
  <bookViews>
    <workbookView xWindow="1875" yWindow="1500" windowWidth="22815" windowHeight="11490"/>
  </bookViews>
  <sheets>
    <sheet name="Expense Summary" sheetId="2" r:id="rId1"/>
    <sheet name=" PR per employee" sheetId="4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2" l="1"/>
  <c r="D17" i="2"/>
  <c r="E17" i="2"/>
  <c r="F17" i="2"/>
  <c r="G17" i="2"/>
  <c r="H17" i="2"/>
  <c r="I17" i="2"/>
  <c r="J18" i="4" l="1"/>
  <c r="B43" i="4" l="1"/>
  <c r="B42" i="4"/>
  <c r="B41" i="4"/>
  <c r="B44" i="4" s="1"/>
  <c r="J26" i="4"/>
  <c r="J25" i="4"/>
  <c r="J24" i="4"/>
  <c r="F21" i="4" l="1"/>
  <c r="G21" i="4"/>
  <c r="D21" i="4"/>
  <c r="H21" i="4"/>
  <c r="E21" i="4"/>
  <c r="C29" i="4"/>
  <c r="C31" i="4" s="1"/>
  <c r="G29" i="4"/>
  <c r="G31" i="4" s="1"/>
  <c r="D29" i="4"/>
  <c r="D31" i="4" s="1"/>
  <c r="H29" i="4"/>
  <c r="H31" i="4" s="1"/>
  <c r="E29" i="4"/>
  <c r="E31" i="4" s="1"/>
  <c r="I29" i="4"/>
  <c r="I31" i="4" s="1"/>
  <c r="F29" i="4"/>
  <c r="F31" i="4" s="1"/>
  <c r="B29" i="4"/>
  <c r="B31" i="4" s="1"/>
  <c r="I21" i="4"/>
  <c r="I34" i="4" s="1"/>
  <c r="C21" i="4"/>
  <c r="C34" i="4" s="1"/>
  <c r="J19" i="4"/>
  <c r="J20" i="4"/>
  <c r="J25" i="2"/>
  <c r="H34" i="4" l="1"/>
  <c r="D34" i="4"/>
  <c r="E34" i="4"/>
  <c r="G34" i="4"/>
  <c r="F34" i="4"/>
  <c r="J29" i="4"/>
  <c r="J31" i="4" s="1"/>
  <c r="C36" i="2" l="1"/>
  <c r="D36" i="2"/>
  <c r="E36" i="2"/>
  <c r="F36" i="2"/>
  <c r="G36" i="2"/>
  <c r="H36" i="2"/>
  <c r="I36" i="2"/>
  <c r="B36" i="2"/>
  <c r="J35" i="2"/>
  <c r="J30" i="2"/>
  <c r="J29" i="2"/>
  <c r="J28" i="2"/>
  <c r="J27" i="2"/>
  <c r="J34" i="2"/>
  <c r="J24" i="2"/>
  <c r="C21" i="2"/>
  <c r="D21" i="2"/>
  <c r="E21" i="2"/>
  <c r="F21" i="2"/>
  <c r="G21" i="2"/>
  <c r="H21" i="2"/>
  <c r="I21" i="2"/>
  <c r="J18" i="2"/>
  <c r="J19" i="2"/>
  <c r="J20" i="2"/>
  <c r="J41" i="2"/>
  <c r="B13" i="2"/>
  <c r="B6" i="2"/>
  <c r="B14" i="4" l="1"/>
  <c r="B15" i="4" s="1"/>
  <c r="C14" i="4" s="1"/>
  <c r="C15" i="4" s="1"/>
  <c r="D14" i="4" s="1"/>
  <c r="D15" i="4" s="1"/>
  <c r="E14" i="4" s="1"/>
  <c r="E15" i="4" s="1"/>
  <c r="F14" i="4" s="1"/>
  <c r="F15" i="4" s="1"/>
  <c r="G14" i="4" s="1"/>
  <c r="G15" i="4" s="1"/>
  <c r="H14" i="4" s="1"/>
  <c r="H15" i="4" s="1"/>
  <c r="I14" i="4" s="1"/>
  <c r="I15" i="4" s="1"/>
  <c r="B14" i="2"/>
  <c r="C13" i="2" s="1"/>
  <c r="C14" i="2" s="1"/>
  <c r="D13" i="2" s="1"/>
  <c r="D14" i="2" s="1"/>
  <c r="E13" i="2" s="1"/>
  <c r="E14" i="2" s="1"/>
  <c r="F13" i="2" s="1"/>
  <c r="F14" i="2" s="1"/>
  <c r="G13" i="2" s="1"/>
  <c r="G14" i="2" s="1"/>
  <c r="H13" i="2" s="1"/>
  <c r="H14" i="2" s="1"/>
  <c r="I13" i="2" s="1"/>
  <c r="I14" i="2" s="1"/>
  <c r="J36" i="2"/>
  <c r="E39" i="2"/>
  <c r="H39" i="2"/>
  <c r="G39" i="2"/>
  <c r="F39" i="2"/>
  <c r="D39" i="2"/>
  <c r="I39" i="2"/>
  <c r="C39" i="2"/>
  <c r="J21" i="4" l="1"/>
  <c r="J34" i="4" s="1"/>
  <c r="B21" i="4"/>
  <c r="B34" i="4" s="1"/>
  <c r="B17" i="2" s="1"/>
  <c r="B21" i="2" l="1"/>
  <c r="B39" i="2" s="1"/>
  <c r="J17" i="2"/>
  <c r="J21" i="2" s="1"/>
  <c r="J39" i="2" s="1"/>
  <c r="J43" i="2" l="1"/>
  <c r="J42" i="2"/>
</calcChain>
</file>

<file path=xl/sharedStrings.xml><?xml version="1.0" encoding="utf-8"?>
<sst xmlns="http://schemas.openxmlformats.org/spreadsheetml/2006/main" count="98" uniqueCount="77">
  <si>
    <t>End of Period</t>
  </si>
  <si>
    <t>Loan Amount</t>
  </si>
  <si>
    <t>Period Starting</t>
  </si>
  <si>
    <t>Period Ending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</si>
  <si>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</si>
  <si>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</si>
  <si>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</si>
  <si>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</si>
  <si>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</si>
  <si>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</si>
  <si>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</si>
  <si>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</si>
  <si>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Employer share of PA Unemployment Tax</t>
  </si>
  <si>
    <t>Employer share of Health Insurance</t>
  </si>
  <si>
    <t>Employer share of Pension contribution</t>
  </si>
  <si>
    <t>Utilities</t>
  </si>
  <si>
    <t>Rent</t>
  </si>
  <si>
    <t>Telephone</t>
  </si>
  <si>
    <t>Cable</t>
  </si>
  <si>
    <t>Rent:  List location.  Attach lease</t>
  </si>
  <si>
    <t>Payroll Costs:  Attach payroll report</t>
  </si>
  <si>
    <t>Mortgage Interest:  Attach statement from bank</t>
  </si>
  <si>
    <t>Guidance is evolving and the types of utilities may change from those listed</t>
  </si>
  <si>
    <t>Commission or Tips</t>
  </si>
  <si>
    <t>Gross Wages (incl Vacation/Sick)</t>
  </si>
  <si>
    <t>Bonuses or Other</t>
  </si>
  <si>
    <t>Goal</t>
  </si>
  <si>
    <t>75% payroll</t>
  </si>
  <si>
    <t>25% rent, mortgage, utilities, etc.</t>
  </si>
  <si>
    <t>Expense Summary</t>
  </si>
  <si>
    <t>Total</t>
  </si>
  <si>
    <t>Date deposited in to bank account</t>
  </si>
  <si>
    <t>Employer Paid Payroll</t>
  </si>
  <si>
    <t>Other Eligible Expenses</t>
  </si>
  <si>
    <t>Other: list</t>
  </si>
  <si>
    <t>Electric/Gas/Oil</t>
  </si>
  <si>
    <t>Cell Phone</t>
  </si>
  <si>
    <t>Mortagage Interest</t>
  </si>
  <si>
    <t>Other:  Attach support</t>
  </si>
  <si>
    <t>LOAN</t>
  </si>
  <si>
    <t>SPENT</t>
  </si>
  <si>
    <t>8 Week Period</t>
  </si>
  <si>
    <t>Paycheck Protection Program Loan</t>
  </si>
  <si>
    <t>Payroll Detail</t>
  </si>
  <si>
    <t>Balance of loan not used</t>
  </si>
  <si>
    <t>TOTAL EXPENSES</t>
  </si>
  <si>
    <t xml:space="preserve">  Subtotal</t>
  </si>
  <si>
    <t>Support Needed</t>
  </si>
  <si>
    <t>Utilities:  Attach bill</t>
  </si>
  <si>
    <t xml:space="preserve"> Employee #1</t>
  </si>
  <si>
    <t xml:space="preserve"> Employee #2</t>
  </si>
  <si>
    <t xml:space="preserve"> Employee #3</t>
  </si>
  <si>
    <t>Employee amounts over $100,000 cannot be used</t>
  </si>
  <si>
    <t>Weekly payroll max</t>
  </si>
  <si>
    <t>Bi-weekly payroll max</t>
  </si>
  <si>
    <t>Semi-monthly payroll max</t>
  </si>
  <si>
    <t>8 week max</t>
  </si>
  <si>
    <t>List wages for employees whose annual wages exceed $100,000</t>
  </si>
  <si>
    <t>Number of employees over</t>
  </si>
  <si>
    <t xml:space="preserve">   $100K x factor</t>
  </si>
  <si>
    <t>Reduce payroll by</t>
  </si>
  <si>
    <t>Insert other employees here</t>
  </si>
  <si>
    <t xml:space="preserve">This worksheet is for tracking only.   Forgiveness can be reduced by a number of other factors.  </t>
  </si>
  <si>
    <t>Forgiveness can be reduced by a number of factors</t>
  </si>
  <si>
    <t>Amount spent is not necessarily equal to forgiveness.</t>
  </si>
  <si>
    <t>This is to track your payroll costs on a weekly basis, reduced for any wage limitation on employees earning more than $100,000 annually</t>
  </si>
  <si>
    <t xml:space="preserve">Employer Paid Payroll </t>
  </si>
  <si>
    <t xml:space="preserve">  Gross Eligible Wages</t>
  </si>
  <si>
    <r>
      <t>Gross Eligible Wages (</t>
    </r>
    <r>
      <rPr>
        <i/>
        <sz val="11"/>
        <color theme="1"/>
        <rFont val="Calibri"/>
        <family val="2"/>
        <scheme val="minor"/>
      </rPr>
      <t>linked</t>
    </r>
    <r>
      <rPr>
        <sz val="11"/>
        <color theme="1"/>
        <rFont val="Calibri"/>
        <family val="2"/>
        <scheme val="minor"/>
      </rPr>
      <t>)</t>
    </r>
  </si>
  <si>
    <t>If you have no employees earning in excess of $100,000, fill in zeroes in that section</t>
  </si>
  <si>
    <t>Instructions:</t>
  </si>
  <si>
    <t>This workpaper is to assist you to preserve your loan funds by directing the funds towards forgiveable expenses, while helping you to maintain a "real-time" balance of remaining funds on your balance sheet.  This is done by applying the "Gross Eligible Wages" amount rather than applying the full payroll amount against the loan.</t>
  </si>
  <si>
    <t xml:space="preserve">There are other factors which will affect loan forgiveness which can be estimated separate from this schedule.  This is meant as a "broad stroke" to remove the excess wage expense. </t>
  </si>
  <si>
    <t>Gas used driving a business vehicle</t>
  </si>
  <si>
    <t xml:space="preserve"> Security monitoring</t>
  </si>
  <si>
    <t xml:space="preserve"> Trash collection</t>
  </si>
  <si>
    <t>Attach bill.   Also check with lender.  See AICPA Q&amp;A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</si>
</sst>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Fill="1"/>
    <xf numFmtId="164" fontId="0" fillId="0" borderId="0" xfId="1" applyNumberFormat="1" applyFont="1" applyFill="1"/>
    <xf numFmtId="0" fontId="0" fillId="0" borderId="0" xfId="0" applyFill="1" applyBorder="1"/>
    <xf numFmtId="14" fontId="0" fillId="0" borderId="0" xfId="0" applyNumberFormat="1" applyFill="1" applyBorder="1"/>
    <xf numFmtId="165" fontId="0" fillId="0" borderId="0" xfId="2" applyNumberFormat="1" applyFont="1" applyFill="1" applyBorder="1"/>
    <xf numFmtId="0" fontId="5" fillId="0" borderId="0" xfId="0" applyFont="1" applyFill="1" applyBorder="1"/>
    <xf numFmtId="165" fontId="0" fillId="3" borderId="0" xfId="2" applyNumberFormat="1" applyFont="1" applyFill="1" applyBorder="1"/>
    <xf numFmtId="0" fontId="3" fillId="0" borderId="0" xfId="0" applyFont="1" applyFill="1" applyBorder="1"/>
    <xf numFmtId="164" fontId="0" fillId="0" borderId="0" xfId="1" applyNumberFormat="1" applyFont="1" applyFill="1" applyBorder="1"/>
    <xf numFmtId="164" fontId="0" fillId="0" borderId="0" xfId="0" applyNumberFormat="1" applyFill="1" applyBorder="1"/>
    <xf numFmtId="164" fontId="0" fillId="0" borderId="2" xfId="1" applyNumberFormat="1" applyFont="1" applyFill="1" applyBorder="1"/>
    <xf numFmtId="0" fontId="0" fillId="0" borderId="0" xfId="0" applyFill="1" applyAlignment="1">
      <alignment horizontal="left" indent="2"/>
    </xf>
    <xf numFmtId="0" fontId="2" fillId="0" borderId="0" xfId="0" applyFont="1" applyFill="1" applyBorder="1" applyAlignment="1">
      <alignment vertical="center"/>
    </xf>
    <xf numFmtId="0" fontId="0" fillId="0" borderId="2" xfId="0" applyFill="1" applyBorder="1"/>
    <xf numFmtId="0" fontId="0" fillId="3" borderId="5" xfId="0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0" fillId="3" borderId="0" xfId="0" applyFill="1" applyBorder="1"/>
    <xf numFmtId="0" fontId="0" fillId="0" borderId="0" xfId="0" applyFill="1" applyBorder="1" applyAlignment="1">
      <alignment horizontal="left" indent="1"/>
    </xf>
    <xf numFmtId="0" fontId="0" fillId="0" borderId="0" xfId="0" applyFill="1" applyBorder="1" applyAlignment="1">
      <alignment horizontal="left" indent="2"/>
    </xf>
    <xf numFmtId="0" fontId="3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3"/>
    </xf>
    <xf numFmtId="164" fontId="1" fillId="0" borderId="0" xfId="1" applyNumberFormat="1" applyFont="1" applyFill="1" applyBorder="1"/>
    <xf numFmtId="0" fontId="2" fillId="0" borderId="0" xfId="0" applyFont="1" applyFill="1" applyBorder="1"/>
    <xf numFmtId="164" fontId="2" fillId="0" borderId="0" xfId="1" applyNumberFormat="1" applyFont="1" applyFill="1" applyBorder="1"/>
    <xf numFmtId="164" fontId="1" fillId="0" borderId="2" xfId="1" applyNumberFormat="1" applyFont="1" applyFill="1" applyBorder="1"/>
    <xf numFmtId="164" fontId="0" fillId="0" borderId="3" xfId="1" applyNumberFormat="1" applyFont="1" applyFill="1" applyBorder="1"/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5" fillId="0" borderId="0" xfId="1" applyNumberFormat="1" applyFont="1" applyFill="1" applyBorder="1" applyAlignment="1">
      <alignment horizontal="left"/>
    </xf>
    <xf numFmtId="164" fontId="0" fillId="3" borderId="2" xfId="1" applyNumberFormat="1" applyFont="1" applyFill="1" applyBorder="1"/>
    <xf numFmtId="0" fontId="8" fillId="0" borderId="4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2" fillId="2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/>
    <xf numFmtId="0" fontId="0" fillId="2" borderId="5" xfId="0" applyFill="1" applyBorder="1"/>
    <xf numFmtId="0" fontId="0" fillId="2" borderId="4" xfId="0" applyFill="1" applyBorder="1" applyAlignment="1">
      <alignment horizontal="left" indent="1"/>
    </xf>
    <xf numFmtId="14" fontId="0" fillId="2" borderId="0" xfId="0" applyNumberForma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0" fillId="2" borderId="8" xfId="0" applyFill="1" applyBorder="1" applyAlignment="1">
      <alignment horizontal="left" indent="1"/>
    </xf>
    <xf numFmtId="14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2" fillId="2" borderId="12" xfId="0" applyFont="1" applyFill="1" applyBorder="1" applyAlignment="1"/>
    <xf numFmtId="0" fontId="2" fillId="2" borderId="5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9" fillId="0" borderId="0" xfId="0" applyFont="1" applyFill="1" applyBorder="1"/>
    <xf numFmtId="165" fontId="0" fillId="0" borderId="3" xfId="2" applyNumberFormat="1" applyFont="1" applyFill="1" applyBorder="1"/>
    <xf numFmtId="164" fontId="6" fillId="0" borderId="0" xfId="0" applyNumberFormat="1" applyFont="1" applyFill="1" applyBorder="1" applyAlignment="1"/>
    <xf numFmtId="165" fontId="1" fillId="0" borderId="0" xfId="2" applyNumberFormat="1" applyFont="1" applyFill="1" applyBorder="1" applyAlignment="1"/>
    <xf numFmtId="165" fontId="0" fillId="0" borderId="0" xfId="2" applyNumberFormat="1" applyFont="1" applyFill="1" applyBorder="1" applyAlignment="1"/>
    <xf numFmtId="165" fontId="0" fillId="3" borderId="11" xfId="2" applyNumberFormat="1" applyFont="1" applyFill="1" applyBorder="1" applyAlignment="1"/>
    <xf numFmtId="164" fontId="0" fillId="3" borderId="10" xfId="0" applyNumberFormat="1" applyFill="1" applyBorder="1"/>
    <xf numFmtId="164" fontId="6" fillId="3" borderId="4" xfId="0" applyNumberFormat="1" applyFont="1" applyFill="1" applyBorder="1" applyAlignment="1"/>
    <xf numFmtId="165" fontId="1" fillId="3" borderId="4" xfId="2" applyNumberFormat="1" applyFont="1" applyFill="1" applyBorder="1" applyAlignment="1"/>
    <xf numFmtId="0" fontId="7" fillId="3" borderId="6" xfId="0" applyFont="1" applyFill="1" applyBorder="1" applyAlignment="1">
      <alignment horizontal="left"/>
    </xf>
    <xf numFmtId="0" fontId="0" fillId="3" borderId="7" xfId="0" applyFill="1" applyBorder="1"/>
    <xf numFmtId="164" fontId="2" fillId="2" borderId="12" xfId="0" applyNumberFormat="1" applyFont="1" applyFill="1" applyBorder="1" applyAlignment="1"/>
    <xf numFmtId="0" fontId="2" fillId="2" borderId="9" xfId="0" applyFont="1" applyFill="1" applyBorder="1"/>
    <xf numFmtId="0" fontId="0" fillId="3" borderId="12" xfId="0" applyFont="1" applyFill="1" applyBorder="1"/>
    <xf numFmtId="0" fontId="0" fillId="3" borderId="5" xfId="0" applyFont="1" applyFill="1" applyBorder="1"/>
    <xf numFmtId="0" fontId="0" fillId="3" borderId="5" xfId="0" applyFont="1" applyFill="1" applyBorder="1" applyAlignment="1">
      <alignment horizontal="left"/>
    </xf>
    <xf numFmtId="43" fontId="0" fillId="0" borderId="0" xfId="0" applyNumberFormat="1" applyFill="1"/>
    <xf numFmtId="0" fontId="3" fillId="0" borderId="0" xfId="0" applyFont="1" applyFill="1" applyAlignment="1">
      <alignment horizontal="left" indent="2"/>
    </xf>
    <xf numFmtId="0" fontId="7" fillId="3" borderId="4" xfId="0" applyFont="1" applyFill="1" applyBorder="1"/>
    <xf numFmtId="164" fontId="0" fillId="4" borderId="0" xfId="1" applyNumberFormat="1" applyFont="1" applyFill="1"/>
    <xf numFmtId="164" fontId="0" fillId="4" borderId="0" xfId="1" applyNumberFormat="1" applyFont="1" applyFill="1" applyBorder="1"/>
    <xf numFmtId="164" fontId="1" fillId="4" borderId="0" xfId="1" applyNumberFormat="1" applyFont="1" applyFill="1" applyBorder="1"/>
    <xf numFmtId="164" fontId="1" fillId="4" borderId="2" xfId="1" applyNumberFormat="1" applyFont="1" applyFill="1" applyBorder="1"/>
    <xf numFmtId="165" fontId="0" fillId="4" borderId="0" xfId="2" applyNumberFormat="1" applyFont="1" applyFill="1" applyBorder="1"/>
    <xf numFmtId="164" fontId="0" fillId="4" borderId="2" xfId="1" applyNumberFormat="1" applyFont="1" applyFill="1" applyBorder="1"/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9"/>
  <sheetViews>
    <sheetView tabSelected="1" topLeftCell="A13" workbookViewId="0">
      <selection activeCell="D46" sqref="D46"/>
    </sheetView>
  </sheetViews>
  <sheetFormatPr defaultColWidth="11.42578125" defaultRowHeight="15" x14ac:dyDescent="0.25"/>
  <cols>
    <col min="1" max="1" width="38.7109375" style="3" customWidth="1"/>
    <col min="2" max="2" width="12.5703125" style="3" bestFit="1" customWidth="1"/>
    <col min="3" max="9" width="11.42578125" style="3"/>
    <col min="10" max="10" width="12.42578125" style="3" customWidth="1"/>
    <col min="11" max="11" width="3.85546875" style="3" customWidth="1"/>
    <col min="12" max="12" width="47" style="3" customWidth="1"/>
    <col min="13" max="16384" width="11.42578125" style="3"/>
  </cols>
  <sheetData>
    <row r="2" spans="1:12" ht="18.75" x14ac:dyDescent="0.25">
      <c r="A2" s="28" t="s">
        <v>42</v>
      </c>
    </row>
    <row r="3" spans="1:12" x14ac:dyDescent="0.25">
      <c r="A3" s="13"/>
    </row>
    <row r="4" spans="1:12" x14ac:dyDescent="0.25">
      <c r="A4" s="6" t="s">
        <v>41</v>
      </c>
      <c r="D4" s="6" t="s">
        <v>26</v>
      </c>
    </row>
    <row r="5" spans="1:12" x14ac:dyDescent="0.25">
      <c r="A5" s="19" t="s">
        <v>31</v>
      </c>
      <c r="B5" s="4">
        <v>43941</v>
      </c>
      <c r="D5" s="3" t="s">
        <v>27</v>
      </c>
    </row>
    <row r="6" spans="1:12" x14ac:dyDescent="0.25">
      <c r="A6" s="19" t="s">
        <v>0</v>
      </c>
      <c r="B6" s="4">
        <f>+B5+55</f>
        <v>43996</v>
      </c>
      <c r="D6" s="3" t="s">
        <v>28</v>
      </c>
    </row>
    <row r="7" spans="1:12" x14ac:dyDescent="0.25">
      <c r="A7" s="19"/>
      <c r="B7" s="4"/>
    </row>
    <row r="8" spans="1:12" x14ac:dyDescent="0.25">
      <c r="A8" s="29" t="s">
        <v>1</v>
      </c>
      <c r="B8" s="5">
        <v>200000</v>
      </c>
      <c r="D8" s="16" t="s">
        <v>62</v>
      </c>
      <c r="J8" s="9"/>
      <c r="K8" s="9"/>
    </row>
    <row r="9" spans="1:12" x14ac:dyDescent="0.25">
      <c r="A9" s="19"/>
      <c r="B9" s="5"/>
      <c r="D9" s="17" t="s">
        <v>22</v>
      </c>
      <c r="J9" s="9"/>
      <c r="K9" s="9"/>
    </row>
    <row r="11" spans="1:12" ht="18.75" x14ac:dyDescent="0.25">
      <c r="A11" s="28" t="s">
        <v>29</v>
      </c>
    </row>
    <row r="12" spans="1:12" s="33" customFormat="1" x14ac:dyDescent="0.25">
      <c r="A12" s="34"/>
      <c r="B12" s="35" t="s">
        <v>4</v>
      </c>
      <c r="C12" s="35" t="s">
        <v>5</v>
      </c>
      <c r="D12" s="35" t="s">
        <v>6</v>
      </c>
      <c r="E12" s="35" t="s">
        <v>7</v>
      </c>
      <c r="F12" s="35" t="s">
        <v>8</v>
      </c>
      <c r="G12" s="35" t="s">
        <v>9</v>
      </c>
      <c r="H12" s="35" t="s">
        <v>10</v>
      </c>
      <c r="I12" s="35" t="s">
        <v>11</v>
      </c>
      <c r="J12" s="36"/>
      <c r="K12" s="36"/>
      <c r="L12" s="58"/>
    </row>
    <row r="13" spans="1:12" x14ac:dyDescent="0.25">
      <c r="A13" s="38" t="s">
        <v>2</v>
      </c>
      <c r="B13" s="39">
        <f>+B5</f>
        <v>43941</v>
      </c>
      <c r="C13" s="39">
        <f t="shared" ref="C13:I13" si="0">+B14+1</f>
        <v>43948</v>
      </c>
      <c r="D13" s="39">
        <f t="shared" si="0"/>
        <v>43955</v>
      </c>
      <c r="E13" s="39">
        <f t="shared" si="0"/>
        <v>43962</v>
      </c>
      <c r="F13" s="39">
        <f t="shared" si="0"/>
        <v>43969</v>
      </c>
      <c r="G13" s="39">
        <f t="shared" si="0"/>
        <v>43976</v>
      </c>
      <c r="H13" s="39">
        <f t="shared" si="0"/>
        <v>43983</v>
      </c>
      <c r="I13" s="39">
        <f t="shared" si="0"/>
        <v>43990</v>
      </c>
      <c r="J13" s="40"/>
      <c r="K13" s="40"/>
      <c r="L13" s="37"/>
    </row>
    <row r="14" spans="1:12" ht="15.75" thickBot="1" x14ac:dyDescent="0.3">
      <c r="A14" s="41" t="s">
        <v>3</v>
      </c>
      <c r="B14" s="42">
        <f t="shared" ref="B14:I14" si="1">+B13+6</f>
        <v>43947</v>
      </c>
      <c r="C14" s="42">
        <f t="shared" si="1"/>
        <v>43954</v>
      </c>
      <c r="D14" s="42">
        <f t="shared" si="1"/>
        <v>43961</v>
      </c>
      <c r="E14" s="42">
        <f t="shared" si="1"/>
        <v>43968</v>
      </c>
      <c r="F14" s="42">
        <f t="shared" si="1"/>
        <v>43975</v>
      </c>
      <c r="G14" s="42">
        <f t="shared" si="1"/>
        <v>43982</v>
      </c>
      <c r="H14" s="42">
        <f t="shared" si="1"/>
        <v>43989</v>
      </c>
      <c r="I14" s="42">
        <f t="shared" si="1"/>
        <v>43996</v>
      </c>
      <c r="J14" s="43" t="s">
        <v>30</v>
      </c>
      <c r="K14" s="43"/>
      <c r="L14" s="59" t="s">
        <v>47</v>
      </c>
    </row>
    <row r="16" spans="1:12" x14ac:dyDescent="0.25">
      <c r="A16" s="6" t="s">
        <v>32</v>
      </c>
      <c r="B16" s="47"/>
    </row>
    <row r="17" spans="1:12" x14ac:dyDescent="0.25">
      <c r="A17" s="19" t="s">
        <v>68</v>
      </c>
      <c r="B17" s="5">
        <f>+' PR per employee'!B34</f>
        <v>8559</v>
      </c>
      <c r="C17" s="5">
        <f>+' PR per employee'!C34</f>
        <v>8249</v>
      </c>
      <c r="D17" s="5">
        <f>+' PR per employee'!D34</f>
        <v>8108</v>
      </c>
      <c r="E17" s="5">
        <f>+' PR per employee'!E34</f>
        <v>9139</v>
      </c>
      <c r="F17" s="5">
        <f>+' PR per employee'!F34</f>
        <v>8704</v>
      </c>
      <c r="G17" s="5">
        <f>+' PR per employee'!G34</f>
        <v>8229</v>
      </c>
      <c r="H17" s="5">
        <f>+' PR per employee'!H34</f>
        <v>8194</v>
      </c>
      <c r="I17" s="5">
        <f>+' PR per employee'!I34</f>
        <v>8086</v>
      </c>
      <c r="J17" s="5">
        <f>SUM(B17:I17)</f>
        <v>67268</v>
      </c>
      <c r="K17" s="9"/>
      <c r="L17" s="8" t="s">
        <v>20</v>
      </c>
    </row>
    <row r="18" spans="1:12" x14ac:dyDescent="0.25">
      <c r="A18" s="19" t="s">
        <v>13</v>
      </c>
      <c r="B18" s="67">
        <v>5000</v>
      </c>
      <c r="C18" s="67">
        <v>5000</v>
      </c>
      <c r="D18" s="67">
        <v>5000</v>
      </c>
      <c r="E18" s="67">
        <v>5000</v>
      </c>
      <c r="F18" s="67">
        <v>5000</v>
      </c>
      <c r="G18" s="67">
        <v>5000</v>
      </c>
      <c r="H18" s="67">
        <v>5000</v>
      </c>
      <c r="I18" s="67">
        <v>5000</v>
      </c>
      <c r="J18" s="9">
        <f t="shared" ref="J18:J20" si="2">SUM(B18:I18)</f>
        <v>40000</v>
      </c>
      <c r="K18" s="9"/>
      <c r="L18" s="8" t="s">
        <v>20</v>
      </c>
    </row>
    <row r="19" spans="1:12" x14ac:dyDescent="0.25">
      <c r="A19" s="19" t="s">
        <v>14</v>
      </c>
      <c r="B19" s="67">
        <v>400</v>
      </c>
      <c r="C19" s="67">
        <v>400</v>
      </c>
      <c r="D19" s="67">
        <v>400</v>
      </c>
      <c r="E19" s="67">
        <v>400</v>
      </c>
      <c r="F19" s="67">
        <v>400</v>
      </c>
      <c r="G19" s="67">
        <v>400</v>
      </c>
      <c r="H19" s="67">
        <v>400</v>
      </c>
      <c r="I19" s="67">
        <v>400</v>
      </c>
      <c r="J19" s="9">
        <f t="shared" si="2"/>
        <v>3200</v>
      </c>
      <c r="K19" s="9"/>
      <c r="L19" s="8" t="s">
        <v>20</v>
      </c>
    </row>
    <row r="20" spans="1:12" x14ac:dyDescent="0.25">
      <c r="A20" s="19" t="s">
        <v>12</v>
      </c>
      <c r="B20" s="71">
        <v>260</v>
      </c>
      <c r="C20" s="71">
        <v>260</v>
      </c>
      <c r="D20" s="71">
        <v>260</v>
      </c>
      <c r="E20" s="71">
        <v>260</v>
      </c>
      <c r="F20" s="71">
        <v>260</v>
      </c>
      <c r="G20" s="71">
        <v>260</v>
      </c>
      <c r="H20" s="71">
        <v>260</v>
      </c>
      <c r="I20" s="71">
        <v>260</v>
      </c>
      <c r="J20" s="11">
        <f t="shared" si="2"/>
        <v>2080</v>
      </c>
      <c r="K20" s="9"/>
      <c r="L20" s="8" t="s">
        <v>20</v>
      </c>
    </row>
    <row r="21" spans="1:12" x14ac:dyDescent="0.25">
      <c r="A21" s="20" t="s">
        <v>46</v>
      </c>
      <c r="B21" s="9">
        <f t="shared" ref="B21:J21" si="3">SUM(B17:B20)</f>
        <v>14219</v>
      </c>
      <c r="C21" s="9">
        <f t="shared" si="3"/>
        <v>13909</v>
      </c>
      <c r="D21" s="9">
        <f t="shared" si="3"/>
        <v>13768</v>
      </c>
      <c r="E21" s="9">
        <f t="shared" si="3"/>
        <v>14799</v>
      </c>
      <c r="F21" s="9">
        <f t="shared" si="3"/>
        <v>14364</v>
      </c>
      <c r="G21" s="9">
        <f t="shared" si="3"/>
        <v>13889</v>
      </c>
      <c r="H21" s="9">
        <f t="shared" si="3"/>
        <v>13854</v>
      </c>
      <c r="I21" s="9">
        <f t="shared" si="3"/>
        <v>13746</v>
      </c>
      <c r="J21" s="9">
        <f t="shared" si="3"/>
        <v>112548</v>
      </c>
      <c r="K21" s="9"/>
    </row>
    <row r="22" spans="1:12" x14ac:dyDescent="0.25">
      <c r="A22" s="19"/>
    </row>
    <row r="23" spans="1:12" x14ac:dyDescent="0.25">
      <c r="A23" s="6" t="s">
        <v>33</v>
      </c>
    </row>
    <row r="24" spans="1:12" x14ac:dyDescent="0.25">
      <c r="A24" s="19" t="s">
        <v>16</v>
      </c>
      <c r="B24" s="67">
        <v>5000</v>
      </c>
      <c r="C24" s="67">
        <v>5000</v>
      </c>
      <c r="D24" s="67">
        <v>5000</v>
      </c>
      <c r="E24" s="67">
        <v>5000</v>
      </c>
      <c r="F24" s="67">
        <v>5000</v>
      </c>
      <c r="G24" s="67">
        <v>5000</v>
      </c>
      <c r="H24" s="67">
        <v>5000</v>
      </c>
      <c r="I24" s="67">
        <v>5000</v>
      </c>
      <c r="J24" s="9">
        <f>SUM(B24:I24)</f>
        <v>40000</v>
      </c>
      <c r="K24" s="9"/>
      <c r="L24" s="8" t="s">
        <v>19</v>
      </c>
    </row>
    <row r="25" spans="1:12" x14ac:dyDescent="0.25">
      <c r="A25" s="19" t="s">
        <v>37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9">
        <f>SUM(B25:I25)</f>
        <v>0</v>
      </c>
      <c r="K25" s="9"/>
      <c r="L25" s="8" t="s">
        <v>21</v>
      </c>
    </row>
    <row r="26" spans="1:12" x14ac:dyDescent="0.25">
      <c r="A26" s="21" t="s">
        <v>15</v>
      </c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2" x14ac:dyDescent="0.25">
      <c r="A27" s="22" t="s">
        <v>35</v>
      </c>
      <c r="B27" s="67">
        <v>1300</v>
      </c>
      <c r="C27" s="67">
        <v>1300</v>
      </c>
      <c r="D27" s="67">
        <v>1300</v>
      </c>
      <c r="E27" s="67">
        <v>1300</v>
      </c>
      <c r="F27" s="67">
        <v>1300</v>
      </c>
      <c r="G27" s="67">
        <v>1300</v>
      </c>
      <c r="H27" s="67">
        <v>1300</v>
      </c>
      <c r="I27" s="67">
        <v>1300</v>
      </c>
      <c r="J27" s="9">
        <f t="shared" ref="J27:J34" si="4">SUM(B27:I27)</f>
        <v>10400</v>
      </c>
      <c r="K27" s="9"/>
      <c r="L27" s="8" t="s">
        <v>48</v>
      </c>
    </row>
    <row r="28" spans="1:12" x14ac:dyDescent="0.25">
      <c r="A28" s="22" t="s">
        <v>17</v>
      </c>
      <c r="B28" s="67">
        <v>0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9">
        <f t="shared" si="4"/>
        <v>0</v>
      </c>
      <c r="K28" s="9"/>
      <c r="L28" s="8" t="s">
        <v>48</v>
      </c>
    </row>
    <row r="29" spans="1:12" x14ac:dyDescent="0.25">
      <c r="A29" s="22" t="s">
        <v>18</v>
      </c>
      <c r="B29" s="67">
        <v>78</v>
      </c>
      <c r="C29" s="67">
        <v>78</v>
      </c>
      <c r="D29" s="67">
        <v>78</v>
      </c>
      <c r="E29" s="67">
        <v>78</v>
      </c>
      <c r="F29" s="67">
        <v>78</v>
      </c>
      <c r="G29" s="67">
        <v>78</v>
      </c>
      <c r="H29" s="67">
        <v>78</v>
      </c>
      <c r="I29" s="67">
        <v>78</v>
      </c>
      <c r="J29" s="9">
        <f t="shared" si="4"/>
        <v>624</v>
      </c>
      <c r="K29" s="9"/>
      <c r="L29" s="8" t="s">
        <v>48</v>
      </c>
    </row>
    <row r="30" spans="1:12" x14ac:dyDescent="0.25">
      <c r="A30" s="22" t="s">
        <v>36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9">
        <f t="shared" si="4"/>
        <v>0</v>
      </c>
      <c r="K30" s="9"/>
      <c r="L30" s="8" t="s">
        <v>48</v>
      </c>
    </row>
    <row r="31" spans="1:12" x14ac:dyDescent="0.25">
      <c r="A31" s="22" t="s">
        <v>73</v>
      </c>
      <c r="B31" s="67"/>
      <c r="C31" s="67"/>
      <c r="D31" s="67"/>
      <c r="E31" s="67"/>
      <c r="F31" s="67"/>
      <c r="G31" s="67"/>
      <c r="H31" s="67"/>
      <c r="I31" s="67"/>
      <c r="J31" s="9"/>
      <c r="K31" s="9"/>
      <c r="L31" s="8" t="s">
        <v>76</v>
      </c>
    </row>
    <row r="32" spans="1:12" x14ac:dyDescent="0.25">
      <c r="A32" s="22" t="s">
        <v>74</v>
      </c>
      <c r="B32" s="67"/>
      <c r="C32" s="67"/>
      <c r="D32" s="67"/>
      <c r="E32" s="67"/>
      <c r="F32" s="67"/>
      <c r="G32" s="67"/>
      <c r="H32" s="67"/>
      <c r="I32" s="67"/>
      <c r="J32" s="9"/>
      <c r="K32" s="9"/>
      <c r="L32" s="8" t="s">
        <v>76</v>
      </c>
    </row>
    <row r="33" spans="1:12" x14ac:dyDescent="0.25">
      <c r="A33" s="22" t="s">
        <v>75</v>
      </c>
      <c r="B33" s="67"/>
      <c r="C33" s="67"/>
      <c r="D33" s="67"/>
      <c r="E33" s="67"/>
      <c r="F33" s="67"/>
      <c r="G33" s="67"/>
      <c r="H33" s="67"/>
      <c r="I33" s="67"/>
      <c r="J33" s="9"/>
      <c r="K33" s="9"/>
      <c r="L33" s="8" t="s">
        <v>76</v>
      </c>
    </row>
    <row r="34" spans="1:12" x14ac:dyDescent="0.25">
      <c r="A34" s="21" t="s">
        <v>34</v>
      </c>
      <c r="B34" s="68">
        <v>120</v>
      </c>
      <c r="C34" s="68">
        <v>120</v>
      </c>
      <c r="D34" s="68">
        <v>120</v>
      </c>
      <c r="E34" s="68">
        <v>120</v>
      </c>
      <c r="F34" s="68">
        <v>120</v>
      </c>
      <c r="G34" s="68">
        <v>120</v>
      </c>
      <c r="H34" s="68">
        <v>120</v>
      </c>
      <c r="I34" s="68">
        <v>120</v>
      </c>
      <c r="J34" s="23">
        <f t="shared" si="4"/>
        <v>960</v>
      </c>
      <c r="K34" s="23"/>
      <c r="L34" s="8" t="s">
        <v>38</v>
      </c>
    </row>
    <row r="35" spans="1:12" x14ac:dyDescent="0.25">
      <c r="A35" s="19"/>
      <c r="B35" s="69">
        <v>68</v>
      </c>
      <c r="C35" s="69">
        <v>68</v>
      </c>
      <c r="D35" s="69">
        <v>68</v>
      </c>
      <c r="E35" s="69">
        <v>68</v>
      </c>
      <c r="F35" s="69">
        <v>68</v>
      </c>
      <c r="G35" s="69">
        <v>68</v>
      </c>
      <c r="H35" s="69">
        <v>68</v>
      </c>
      <c r="I35" s="69">
        <v>68</v>
      </c>
      <c r="J35" s="26">
        <f t="shared" ref="J35" si="5">SUM(B35:I35)</f>
        <v>544</v>
      </c>
      <c r="K35" s="23"/>
      <c r="L35" s="8" t="s">
        <v>38</v>
      </c>
    </row>
    <row r="36" spans="1:12" x14ac:dyDescent="0.25">
      <c r="A36" s="20" t="s">
        <v>46</v>
      </c>
      <c r="B36" s="9">
        <f t="shared" ref="B36:J36" si="6">SUM(B24:B35)</f>
        <v>6566</v>
      </c>
      <c r="C36" s="9">
        <f t="shared" si="6"/>
        <v>6566</v>
      </c>
      <c r="D36" s="9">
        <f t="shared" si="6"/>
        <v>6566</v>
      </c>
      <c r="E36" s="9">
        <f t="shared" si="6"/>
        <v>6566</v>
      </c>
      <c r="F36" s="9">
        <f t="shared" si="6"/>
        <v>6566</v>
      </c>
      <c r="G36" s="9">
        <f t="shared" si="6"/>
        <v>6566</v>
      </c>
      <c r="H36" s="9">
        <f t="shared" si="6"/>
        <v>6566</v>
      </c>
      <c r="I36" s="9">
        <f t="shared" si="6"/>
        <v>6566</v>
      </c>
      <c r="J36" s="9">
        <f t="shared" si="6"/>
        <v>52528</v>
      </c>
      <c r="K36" s="9"/>
    </row>
    <row r="38" spans="1:12" x14ac:dyDescent="0.25">
      <c r="B38" s="14"/>
      <c r="C38" s="14"/>
      <c r="D38" s="14"/>
      <c r="E38" s="14"/>
      <c r="F38" s="14"/>
      <c r="G38" s="14"/>
      <c r="H38" s="14"/>
      <c r="I38" s="14"/>
      <c r="J38" s="14"/>
      <c r="L38" s="51"/>
    </row>
    <row r="39" spans="1:12" ht="17.25" x14ac:dyDescent="0.4">
      <c r="A39" s="20" t="s">
        <v>45</v>
      </c>
      <c r="B39" s="48">
        <f t="shared" ref="B39:J39" si="7">+B21+B36</f>
        <v>20785</v>
      </c>
      <c r="C39" s="48">
        <f t="shared" si="7"/>
        <v>20475</v>
      </c>
      <c r="D39" s="48">
        <f t="shared" si="7"/>
        <v>20334</v>
      </c>
      <c r="E39" s="48">
        <f t="shared" si="7"/>
        <v>21365</v>
      </c>
      <c r="F39" s="48">
        <f t="shared" si="7"/>
        <v>20930</v>
      </c>
      <c r="G39" s="48">
        <f t="shared" si="7"/>
        <v>20455</v>
      </c>
      <c r="H39" s="48">
        <f t="shared" si="7"/>
        <v>20420</v>
      </c>
      <c r="I39" s="48">
        <f t="shared" si="7"/>
        <v>20312</v>
      </c>
      <c r="J39" s="48">
        <f t="shared" si="7"/>
        <v>165076</v>
      </c>
      <c r="K39" s="9"/>
      <c r="L39" s="49"/>
    </row>
    <row r="40" spans="1:12" ht="17.25" customHeight="1" x14ac:dyDescent="0.25">
      <c r="J40" s="10"/>
      <c r="K40" s="10"/>
      <c r="L40" s="50"/>
    </row>
    <row r="41" spans="1:12" x14ac:dyDescent="0.25">
      <c r="J41" s="52">
        <f>+B8</f>
        <v>200000</v>
      </c>
      <c r="K41" s="53"/>
      <c r="L41" s="60" t="s">
        <v>39</v>
      </c>
    </row>
    <row r="42" spans="1:12" ht="18" customHeight="1" x14ac:dyDescent="0.4">
      <c r="J42" s="54">
        <f>-J39</f>
        <v>-165076</v>
      </c>
      <c r="K42" s="7"/>
      <c r="L42" s="61" t="s">
        <v>40</v>
      </c>
    </row>
    <row r="43" spans="1:12" x14ac:dyDescent="0.25">
      <c r="J43" s="55">
        <f>+J41-J39</f>
        <v>34924</v>
      </c>
      <c r="K43" s="18"/>
      <c r="L43" s="62" t="s">
        <v>44</v>
      </c>
    </row>
    <row r="44" spans="1:12" x14ac:dyDescent="0.25">
      <c r="J44" s="55"/>
      <c r="K44" s="18"/>
      <c r="L44" s="62"/>
    </row>
    <row r="45" spans="1:12" x14ac:dyDescent="0.25">
      <c r="J45" s="55"/>
      <c r="K45" s="18"/>
      <c r="L45" s="62"/>
    </row>
    <row r="46" spans="1:12" ht="15.75" x14ac:dyDescent="0.25">
      <c r="J46" s="65" t="s">
        <v>64</v>
      </c>
      <c r="K46" s="18"/>
      <c r="L46" s="15"/>
    </row>
    <row r="47" spans="1:12" ht="15.75" x14ac:dyDescent="0.25">
      <c r="J47" s="56" t="s">
        <v>63</v>
      </c>
      <c r="K47" s="31"/>
      <c r="L47" s="57"/>
    </row>
    <row r="48" spans="1:12" x14ac:dyDescent="0.25">
      <c r="B48" s="9"/>
      <c r="C48" s="9"/>
      <c r="D48" s="9"/>
      <c r="E48" s="9"/>
      <c r="F48" s="9"/>
      <c r="G48" s="9"/>
      <c r="H48" s="9"/>
      <c r="I48" s="9"/>
    </row>
    <row r="49" spans="2:11" x14ac:dyDescent="0.25"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2:11" x14ac:dyDescent="0.25"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2:11" x14ac:dyDescent="0.25"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2:11" x14ac:dyDescent="0.25"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2:11" x14ac:dyDescent="0.25"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2:11" x14ac:dyDescent="0.25"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2:11" x14ac:dyDescent="0.25"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2:11" x14ac:dyDescent="0.25"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2:11" x14ac:dyDescent="0.25"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2:11" x14ac:dyDescent="0.25"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2:11" x14ac:dyDescent="0.25"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2:11" x14ac:dyDescent="0.25"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2:11" x14ac:dyDescent="0.25"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2:11" x14ac:dyDescent="0.25"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2:11" x14ac:dyDescent="0.25"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2:11" x14ac:dyDescent="0.25"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2:11" x14ac:dyDescent="0.25"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2:11" x14ac:dyDescent="0.25"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2:11" x14ac:dyDescent="0.25"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2:11" x14ac:dyDescent="0.25"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2:11" x14ac:dyDescent="0.25"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2:11" x14ac:dyDescent="0.25"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2:11" x14ac:dyDescent="0.25"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2:11" x14ac:dyDescent="0.25"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2:11" x14ac:dyDescent="0.25"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2:11" x14ac:dyDescent="0.25"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2:11" x14ac:dyDescent="0.25"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2:11" x14ac:dyDescent="0.25"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2:11" x14ac:dyDescent="0.25"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2:11" x14ac:dyDescent="0.25"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2:11" x14ac:dyDescent="0.25"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2:11" x14ac:dyDescent="0.25"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2:11" x14ac:dyDescent="0.25"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2:11" x14ac:dyDescent="0.25"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2:11" x14ac:dyDescent="0.25"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2:11" x14ac:dyDescent="0.25"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2:11" x14ac:dyDescent="0.25"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2:11" x14ac:dyDescent="0.25"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2:11" x14ac:dyDescent="0.25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x14ac:dyDescent="0.25"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2:11" x14ac:dyDescent="0.25">
      <c r="B89" s="9"/>
      <c r="C89" s="9"/>
      <c r="D89" s="9"/>
      <c r="E89" s="9"/>
      <c r="F89" s="9"/>
      <c r="G89" s="9"/>
      <c r="H89" s="9"/>
      <c r="I89" s="9"/>
      <c r="J89" s="9"/>
      <c r="K89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11" workbookViewId="0">
      <selection activeCell="B21" sqref="B21"/>
    </sheetView>
  </sheetViews>
  <sheetFormatPr defaultRowHeight="15" x14ac:dyDescent="0.25"/>
  <cols>
    <col min="1" max="1" width="31.5703125" style="1" bestFit="1" customWidth="1"/>
    <col min="2" max="9" width="11.28515625" style="1" customWidth="1"/>
    <col min="10" max="10" width="11.5703125" style="1" customWidth="1"/>
    <col min="11" max="16384" width="9.140625" style="1"/>
  </cols>
  <sheetData>
    <row r="1" spans="1:11" x14ac:dyDescent="0.25">
      <c r="A1" s="1" t="s">
        <v>70</v>
      </c>
    </row>
    <row r="2" spans="1:11" x14ac:dyDescent="0.25">
      <c r="A2" s="12" t="s">
        <v>65</v>
      </c>
    </row>
    <row r="3" spans="1:11" x14ac:dyDescent="0.25">
      <c r="A3" s="12" t="s">
        <v>69</v>
      </c>
    </row>
    <row r="4" spans="1:11" x14ac:dyDescent="0.25">
      <c r="A4" s="12"/>
    </row>
    <row r="5" spans="1:11" x14ac:dyDescent="0.25">
      <c r="A5" s="73" t="s">
        <v>71</v>
      </c>
      <c r="B5" s="73"/>
      <c r="C5" s="73"/>
      <c r="D5" s="73"/>
      <c r="E5" s="73"/>
      <c r="F5" s="73"/>
      <c r="G5" s="73"/>
      <c r="H5" s="73"/>
      <c r="I5" s="73"/>
    </row>
    <row r="6" spans="1:11" x14ac:dyDescent="0.25">
      <c r="A6" s="73"/>
      <c r="B6" s="73"/>
      <c r="C6" s="73"/>
      <c r="D6" s="73"/>
      <c r="E6" s="73"/>
      <c r="F6" s="73"/>
      <c r="G6" s="73"/>
      <c r="H6" s="73"/>
      <c r="I6" s="73"/>
    </row>
    <row r="7" spans="1:11" x14ac:dyDescent="0.25">
      <c r="A7" s="73"/>
      <c r="B7" s="73"/>
      <c r="C7" s="73"/>
      <c r="D7" s="73"/>
      <c r="E7" s="73"/>
      <c r="F7" s="73"/>
      <c r="G7" s="73"/>
      <c r="H7" s="73"/>
      <c r="I7" s="73"/>
    </row>
    <row r="8" spans="1:11" x14ac:dyDescent="0.25">
      <c r="A8" s="72"/>
      <c r="B8" s="72"/>
      <c r="C8" s="72"/>
      <c r="D8" s="72"/>
      <c r="E8" s="72"/>
      <c r="F8" s="72"/>
      <c r="G8" s="72"/>
      <c r="H8" s="72"/>
      <c r="I8" s="72"/>
    </row>
    <row r="9" spans="1:11" x14ac:dyDescent="0.25">
      <c r="A9" s="73" t="s">
        <v>72</v>
      </c>
      <c r="B9" s="73"/>
      <c r="C9" s="73"/>
      <c r="D9" s="73"/>
      <c r="E9" s="73"/>
      <c r="F9" s="73"/>
      <c r="G9" s="73"/>
      <c r="H9" s="73"/>
      <c r="I9" s="73"/>
    </row>
    <row r="10" spans="1:11" x14ac:dyDescent="0.25">
      <c r="A10" s="73"/>
      <c r="B10" s="73"/>
      <c r="C10" s="73"/>
      <c r="D10" s="73"/>
      <c r="E10" s="73"/>
      <c r="F10" s="73"/>
      <c r="G10" s="73"/>
      <c r="H10" s="73"/>
      <c r="I10" s="73"/>
    </row>
    <row r="11" spans="1:11" x14ac:dyDescent="0.25">
      <c r="A11" s="72"/>
      <c r="B11" s="72"/>
      <c r="C11" s="72"/>
      <c r="D11" s="72"/>
      <c r="E11" s="72"/>
      <c r="F11" s="72"/>
      <c r="G11" s="72"/>
      <c r="H11" s="72"/>
      <c r="I11" s="72"/>
    </row>
    <row r="12" spans="1:11" s="3" customFormat="1" ht="18.75" x14ac:dyDescent="0.25">
      <c r="A12" s="32" t="s">
        <v>43</v>
      </c>
    </row>
    <row r="13" spans="1:11" s="24" customFormat="1" x14ac:dyDescent="0.25">
      <c r="A13" s="34"/>
      <c r="B13" s="35" t="s">
        <v>4</v>
      </c>
      <c r="C13" s="35" t="s">
        <v>5</v>
      </c>
      <c r="D13" s="35" t="s">
        <v>6</v>
      </c>
      <c r="E13" s="35" t="s">
        <v>7</v>
      </c>
      <c r="F13" s="35" t="s">
        <v>8</v>
      </c>
      <c r="G13" s="35" t="s">
        <v>9</v>
      </c>
      <c r="H13" s="35" t="s">
        <v>10</v>
      </c>
      <c r="I13" s="35" t="s">
        <v>11</v>
      </c>
      <c r="J13" s="44"/>
      <c r="K13" s="25"/>
    </row>
    <row r="14" spans="1:11" s="3" customFormat="1" x14ac:dyDescent="0.25">
      <c r="A14" s="38" t="s">
        <v>2</v>
      </c>
      <c r="B14" s="39">
        <f>+'Expense Summary'!B13</f>
        <v>43941</v>
      </c>
      <c r="C14" s="39">
        <f t="shared" ref="C14:I14" si="0">+B15+1</f>
        <v>43948</v>
      </c>
      <c r="D14" s="39">
        <f t="shared" si="0"/>
        <v>43955</v>
      </c>
      <c r="E14" s="39">
        <f t="shared" si="0"/>
        <v>43962</v>
      </c>
      <c r="F14" s="39">
        <f t="shared" si="0"/>
        <v>43969</v>
      </c>
      <c r="G14" s="39">
        <f t="shared" si="0"/>
        <v>43976</v>
      </c>
      <c r="H14" s="39">
        <f t="shared" si="0"/>
        <v>43983</v>
      </c>
      <c r="I14" s="39">
        <f t="shared" si="0"/>
        <v>43990</v>
      </c>
      <c r="J14" s="45"/>
    </row>
    <row r="15" spans="1:11" s="3" customFormat="1" ht="15.75" thickBot="1" x14ac:dyDescent="0.3">
      <c r="A15" s="41" t="s">
        <v>3</v>
      </c>
      <c r="B15" s="42">
        <f t="shared" ref="B15:I15" si="1">+B14+6</f>
        <v>43947</v>
      </c>
      <c r="C15" s="42">
        <f t="shared" si="1"/>
        <v>43954</v>
      </c>
      <c r="D15" s="42">
        <f t="shared" si="1"/>
        <v>43961</v>
      </c>
      <c r="E15" s="42">
        <f t="shared" si="1"/>
        <v>43968</v>
      </c>
      <c r="F15" s="42">
        <f t="shared" si="1"/>
        <v>43975</v>
      </c>
      <c r="G15" s="42">
        <f t="shared" si="1"/>
        <v>43982</v>
      </c>
      <c r="H15" s="42">
        <f t="shared" si="1"/>
        <v>43989</v>
      </c>
      <c r="I15" s="42">
        <f t="shared" si="1"/>
        <v>43996</v>
      </c>
      <c r="J15" s="46" t="s">
        <v>30</v>
      </c>
    </row>
    <row r="16" spans="1:11" s="3" customFormat="1" x14ac:dyDescent="0.25"/>
    <row r="17" spans="1:10" s="3" customFormat="1" x14ac:dyDescent="0.25">
      <c r="A17" s="6" t="s">
        <v>66</v>
      </c>
    </row>
    <row r="18" spans="1:10" s="3" customFormat="1" x14ac:dyDescent="0.25">
      <c r="A18" s="19" t="s">
        <v>24</v>
      </c>
      <c r="B18" s="70">
        <v>8950</v>
      </c>
      <c r="C18" s="70">
        <v>8950</v>
      </c>
      <c r="D18" s="70">
        <v>8950</v>
      </c>
      <c r="E18" s="70">
        <v>8950</v>
      </c>
      <c r="F18" s="70">
        <v>8950</v>
      </c>
      <c r="G18" s="70">
        <v>8950</v>
      </c>
      <c r="H18" s="70">
        <v>8950</v>
      </c>
      <c r="I18" s="70">
        <v>8950</v>
      </c>
      <c r="J18" s="5">
        <f>SUM(B18:I18)</f>
        <v>71600</v>
      </c>
    </row>
    <row r="19" spans="1:10" s="3" customFormat="1" x14ac:dyDescent="0.25">
      <c r="A19" s="19" t="s">
        <v>23</v>
      </c>
      <c r="B19" s="67">
        <v>540</v>
      </c>
      <c r="C19" s="67">
        <v>230</v>
      </c>
      <c r="D19" s="67">
        <v>89</v>
      </c>
      <c r="E19" s="67">
        <v>120</v>
      </c>
      <c r="F19" s="67">
        <v>685</v>
      </c>
      <c r="G19" s="67">
        <v>210</v>
      </c>
      <c r="H19" s="67">
        <v>175</v>
      </c>
      <c r="I19" s="67">
        <v>67</v>
      </c>
      <c r="J19" s="9">
        <f t="shared" ref="J19:J20" si="2">SUM(B19:I19)</f>
        <v>2116</v>
      </c>
    </row>
    <row r="20" spans="1:10" s="3" customFormat="1" x14ac:dyDescent="0.25">
      <c r="A20" s="19" t="s">
        <v>25</v>
      </c>
      <c r="B20" s="71">
        <v>0</v>
      </c>
      <c r="C20" s="71">
        <v>0</v>
      </c>
      <c r="D20" s="71">
        <v>0</v>
      </c>
      <c r="E20" s="71">
        <v>1000</v>
      </c>
      <c r="F20" s="71">
        <v>0</v>
      </c>
      <c r="G20" s="71">
        <v>0</v>
      </c>
      <c r="H20" s="71">
        <v>0</v>
      </c>
      <c r="I20" s="71">
        <v>0</v>
      </c>
      <c r="J20" s="11">
        <f t="shared" si="2"/>
        <v>1000</v>
      </c>
    </row>
    <row r="21" spans="1:10" x14ac:dyDescent="0.25">
      <c r="B21" s="10">
        <f>SUM(B18:B20)</f>
        <v>9490</v>
      </c>
      <c r="C21" s="10">
        <f t="shared" ref="C21:J21" si="3">SUM(C18:C20)</f>
        <v>9180</v>
      </c>
      <c r="D21" s="10">
        <f t="shared" si="3"/>
        <v>9039</v>
      </c>
      <c r="E21" s="10">
        <f t="shared" si="3"/>
        <v>10070</v>
      </c>
      <c r="F21" s="10">
        <f t="shared" si="3"/>
        <v>9635</v>
      </c>
      <c r="G21" s="10">
        <f t="shared" si="3"/>
        <v>9160</v>
      </c>
      <c r="H21" s="10">
        <f t="shared" si="3"/>
        <v>9125</v>
      </c>
      <c r="I21" s="10">
        <f t="shared" si="3"/>
        <v>9017</v>
      </c>
      <c r="J21" s="10">
        <f t="shared" si="3"/>
        <v>74716</v>
      </c>
    </row>
    <row r="23" spans="1:10" x14ac:dyDescent="0.25">
      <c r="A23" s="30" t="s">
        <v>57</v>
      </c>
    </row>
    <row r="24" spans="1:10" x14ac:dyDescent="0.25">
      <c r="A24" s="12" t="s">
        <v>49</v>
      </c>
      <c r="B24" s="66">
        <v>2100</v>
      </c>
      <c r="C24" s="66">
        <v>2100</v>
      </c>
      <c r="D24" s="66">
        <v>2100</v>
      </c>
      <c r="E24" s="66">
        <v>2100</v>
      </c>
      <c r="F24" s="66">
        <v>2100</v>
      </c>
      <c r="G24" s="66">
        <v>2100</v>
      </c>
      <c r="H24" s="66">
        <v>2100</v>
      </c>
      <c r="I24" s="66">
        <v>2100</v>
      </c>
      <c r="J24" s="9">
        <f t="shared" ref="J24:J26" si="4">SUM(B24:I24)</f>
        <v>16800</v>
      </c>
    </row>
    <row r="25" spans="1:10" x14ac:dyDescent="0.25">
      <c r="A25" s="12" t="s">
        <v>50</v>
      </c>
      <c r="B25" s="66">
        <v>2200</v>
      </c>
      <c r="C25" s="66">
        <v>2200</v>
      </c>
      <c r="D25" s="66">
        <v>2200</v>
      </c>
      <c r="E25" s="66">
        <v>2200</v>
      </c>
      <c r="F25" s="66">
        <v>2200</v>
      </c>
      <c r="G25" s="66">
        <v>2200</v>
      </c>
      <c r="H25" s="66">
        <v>2200</v>
      </c>
      <c r="I25" s="66">
        <v>2200</v>
      </c>
      <c r="J25" s="9">
        <f t="shared" si="4"/>
        <v>17600</v>
      </c>
    </row>
    <row r="26" spans="1:10" x14ac:dyDescent="0.25">
      <c r="A26" s="12" t="s">
        <v>51</v>
      </c>
      <c r="B26" s="66">
        <v>2400</v>
      </c>
      <c r="C26" s="66">
        <v>2400</v>
      </c>
      <c r="D26" s="66">
        <v>2400</v>
      </c>
      <c r="E26" s="66">
        <v>2400</v>
      </c>
      <c r="F26" s="66">
        <v>2400</v>
      </c>
      <c r="G26" s="66">
        <v>2400</v>
      </c>
      <c r="H26" s="66">
        <v>2400</v>
      </c>
      <c r="I26" s="66">
        <v>2400</v>
      </c>
      <c r="J26" s="9">
        <f t="shared" si="4"/>
        <v>19200</v>
      </c>
    </row>
    <row r="27" spans="1:10" x14ac:dyDescent="0.25">
      <c r="A27" s="64" t="s">
        <v>61</v>
      </c>
      <c r="B27" s="2"/>
      <c r="C27" s="2"/>
      <c r="D27" s="2"/>
      <c r="E27" s="2"/>
      <c r="F27" s="2"/>
      <c r="G27" s="2"/>
      <c r="H27" s="2"/>
      <c r="I27" s="2"/>
      <c r="J27" s="9"/>
    </row>
    <row r="28" spans="1:10" x14ac:dyDescent="0.25">
      <c r="A28" s="12" t="s">
        <v>58</v>
      </c>
      <c r="B28" s="66">
        <v>3</v>
      </c>
      <c r="C28" s="66">
        <v>3</v>
      </c>
      <c r="D28" s="66">
        <v>3</v>
      </c>
      <c r="E28" s="66">
        <v>3</v>
      </c>
      <c r="F28" s="66">
        <v>3</v>
      </c>
      <c r="G28" s="66">
        <v>3</v>
      </c>
      <c r="H28" s="66">
        <v>3</v>
      </c>
      <c r="I28" s="66">
        <v>3</v>
      </c>
      <c r="J28" s="9"/>
    </row>
    <row r="29" spans="1:10" x14ac:dyDescent="0.25">
      <c r="A29" s="12" t="s">
        <v>59</v>
      </c>
      <c r="B29" s="2">
        <f>ROUND(-B28*$B$41,0)</f>
        <v>-5769</v>
      </c>
      <c r="C29" s="2">
        <f t="shared" ref="C29:I29" si="5">ROUND(-C28*$B$41,0)</f>
        <v>-5769</v>
      </c>
      <c r="D29" s="2">
        <f t="shared" si="5"/>
        <v>-5769</v>
      </c>
      <c r="E29" s="2">
        <f t="shared" si="5"/>
        <v>-5769</v>
      </c>
      <c r="F29" s="2">
        <f t="shared" si="5"/>
        <v>-5769</v>
      </c>
      <c r="G29" s="2">
        <f t="shared" si="5"/>
        <v>-5769</v>
      </c>
      <c r="H29" s="2">
        <f t="shared" si="5"/>
        <v>-5769</v>
      </c>
      <c r="I29" s="2">
        <f t="shared" si="5"/>
        <v>-5769</v>
      </c>
      <c r="J29" s="9">
        <f>SUM(B29:I29)</f>
        <v>-46152</v>
      </c>
    </row>
    <row r="30" spans="1:10" x14ac:dyDescent="0.25">
      <c r="A30" s="12"/>
      <c r="B30" s="11"/>
      <c r="C30" s="11"/>
      <c r="D30" s="11"/>
      <c r="E30" s="11"/>
      <c r="F30" s="11"/>
      <c r="G30" s="11"/>
      <c r="H30" s="11"/>
      <c r="I30" s="11"/>
      <c r="J30" s="11"/>
    </row>
    <row r="31" spans="1:10" s="3" customFormat="1" x14ac:dyDescent="0.25">
      <c r="A31" s="20" t="s">
        <v>60</v>
      </c>
      <c r="B31" s="10">
        <f>SUM(B24:B27)+B29</f>
        <v>931</v>
      </c>
      <c r="C31" s="10">
        <f t="shared" ref="C31:I31" si="6">SUM(C24:C27)+C29</f>
        <v>931</v>
      </c>
      <c r="D31" s="10">
        <f t="shared" si="6"/>
        <v>931</v>
      </c>
      <c r="E31" s="10">
        <f t="shared" si="6"/>
        <v>931</v>
      </c>
      <c r="F31" s="10">
        <f t="shared" si="6"/>
        <v>931</v>
      </c>
      <c r="G31" s="10">
        <f t="shared" si="6"/>
        <v>931</v>
      </c>
      <c r="H31" s="10">
        <f t="shared" si="6"/>
        <v>931</v>
      </c>
      <c r="I31" s="10">
        <f t="shared" si="6"/>
        <v>931</v>
      </c>
      <c r="J31" s="10">
        <f t="shared" ref="J31" si="7">SUM(J24:J30)</f>
        <v>7448</v>
      </c>
    </row>
    <row r="34" spans="1:10" x14ac:dyDescent="0.25">
      <c r="A34" s="12" t="s">
        <v>67</v>
      </c>
      <c r="B34" s="27">
        <f>+B21-B31</f>
        <v>8559</v>
      </c>
      <c r="C34" s="27">
        <f t="shared" ref="C34:J34" si="8">+C21-C31</f>
        <v>8249</v>
      </c>
      <c r="D34" s="27">
        <f t="shared" si="8"/>
        <v>8108</v>
      </c>
      <c r="E34" s="27">
        <f t="shared" si="8"/>
        <v>9139</v>
      </c>
      <c r="F34" s="27">
        <f t="shared" si="8"/>
        <v>8704</v>
      </c>
      <c r="G34" s="27">
        <f t="shared" si="8"/>
        <v>8229</v>
      </c>
      <c r="H34" s="27">
        <f t="shared" si="8"/>
        <v>8194</v>
      </c>
      <c r="I34" s="27">
        <f t="shared" si="8"/>
        <v>8086</v>
      </c>
      <c r="J34" s="27">
        <f t="shared" si="8"/>
        <v>67268</v>
      </c>
    </row>
    <row r="39" spans="1:10" x14ac:dyDescent="0.25">
      <c r="A39" s="1" t="s">
        <v>52</v>
      </c>
    </row>
    <row r="41" spans="1:10" x14ac:dyDescent="0.25">
      <c r="A41" s="1" t="s">
        <v>53</v>
      </c>
      <c r="B41" s="2">
        <f>100000/52</f>
        <v>1923.0769230769231</v>
      </c>
      <c r="J41" s="63"/>
    </row>
    <row r="42" spans="1:10" x14ac:dyDescent="0.25">
      <c r="A42" s="1" t="s">
        <v>54</v>
      </c>
      <c r="B42" s="2">
        <f>100000/26</f>
        <v>3846.1538461538462</v>
      </c>
    </row>
    <row r="43" spans="1:10" x14ac:dyDescent="0.25">
      <c r="A43" s="1" t="s">
        <v>55</v>
      </c>
      <c r="B43" s="2">
        <f>100000/24</f>
        <v>4166.666666666667</v>
      </c>
    </row>
    <row r="44" spans="1:10" x14ac:dyDescent="0.25">
      <c r="A44" s="1" t="s">
        <v>56</v>
      </c>
      <c r="B44" s="2">
        <f>B41*8</f>
        <v>15384.615384615385</v>
      </c>
    </row>
  </sheetData>
  <mergeCells count="2">
    <mergeCell ref="A5:I7"/>
    <mergeCell ref="A9:I10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 Summary</vt:lpstr>
      <vt:lpstr> PR per employee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Bergvall</dc:creator>
  <cp:lastModifiedBy>Cindy Bergvall</cp:lastModifiedBy>
  <dcterms:created xsi:type="dcterms:W3CDTF">2020-04-29T00:25:23Z</dcterms:created>
  <dcterms:modified xsi:type="dcterms:W3CDTF">2020-05-07T13:33:03Z</dcterms:modified>
</cp:coreProperties>
</file>